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ohnabrechnung" sheetId="1" state="visible" r:id="rId1"/>
    <sheet xmlns:r="http://schemas.openxmlformats.org/officeDocument/2006/relationships" name="Arbeitgeberkosten" sheetId="2" state="visible" r:id="rId2"/>
    <sheet xmlns:r="http://schemas.openxmlformats.org/officeDocument/2006/relationships" name="Parameter" sheetId="3" state="visible" r:id="rId3"/>
  </sheets>
  <definedNames/>
  <calcPr calcId="124519" fullCalcOnLoad="1"/>
</workbook>
</file>

<file path=xl/styles.xml><?xml version="1.0" encoding="utf-8"?>
<styleSheet xmlns="http://schemas.openxmlformats.org/spreadsheetml/2006/main">
  <numFmts count="5">
    <numFmt numFmtId="164" formatCode="0.000 %"/>
    <numFmt numFmtId="165" formatCode="#'##0"/>
    <numFmt numFmtId="166" formatCode="0 %"/>
    <numFmt numFmtId="167" formatCode="#'##0.00"/>
    <numFmt numFmtId="168" formatCode="0.00 %"/>
  </numFmts>
  <fonts count="13">
    <font>
      <name val="Calibri"/>
      <family val="2"/>
      <color theme="1"/>
      <sz val="11"/>
      <scheme val="minor"/>
    </font>
    <font>
      <b val="1"/>
      <color rgb="00164E50"/>
      <sz val="14"/>
    </font>
    <font>
      <i val="1"/>
      <color rgb="00646E77"/>
      <sz val="10"/>
    </font>
    <font>
      <b val="1"/>
      <color rgb="00164E50"/>
      <sz val="12"/>
    </font>
    <font>
      <b val="1"/>
    </font>
    <font>
      <color rgb="00646E77"/>
      <sz val="9"/>
    </font>
    <font>
      <b val="1"/>
      <color rgb="00164E50"/>
      <sz val="18"/>
    </font>
    <font>
      <color rgb="00646E77"/>
      <sz val="11"/>
    </font>
    <font>
      <b val="1"/>
      <color rgb="0022776B"/>
      <sz val="11"/>
    </font>
    <font>
      <color rgb="00646E77"/>
      <sz val="8.5"/>
    </font>
    <font>
      <i val="1"/>
      <color rgb="00646E77"/>
      <sz val="9"/>
    </font>
    <font>
      <b val="1"/>
      <color rgb="00164E50"/>
      <sz val="13"/>
    </font>
    <font>
      <b val="1"/>
      <color rgb="00164E50"/>
      <sz val="16"/>
    </font>
  </fonts>
  <fills count="5">
    <fill>
      <patternFill/>
    </fill>
    <fill>
      <patternFill patternType="gray125"/>
    </fill>
    <fill>
      <patternFill patternType="solid">
        <fgColor rgb="00E9EEEE"/>
      </patternFill>
    </fill>
    <fill>
      <patternFill patternType="solid">
        <fgColor rgb="00F5F7FA"/>
      </patternFill>
    </fill>
    <fill>
      <patternFill patternType="solid">
        <fgColor rgb="00FFF8E1"/>
      </patternFill>
    </fill>
  </fills>
  <borders count="9">
    <border>
      <left/>
      <right/>
      <top/>
      <bottom/>
      <diagonal/>
    </border>
    <border>
      <bottom style="thin">
        <color rgb="00D7E0E0"/>
      </bottom>
    </border>
    <border>
      <bottom style="thin">
        <color rgb="0022776B"/>
      </bottom>
    </border>
    <border>
      <left style="thin">
        <color rgb="00D7E0E0"/>
      </left>
      <right style="thin">
        <color rgb="00D7E0E0"/>
      </right>
      <top style="thin">
        <color rgb="00D7E0E0"/>
      </top>
      <bottom style="thin">
        <color rgb="00D7E0E0"/>
      </bottom>
    </border>
    <border>
      <left/>
      <right/>
      <top style="thin">
        <color rgb="00D7E0E0"/>
      </top>
      <bottom/>
      <diagonal/>
    </border>
    <border>
      <left/>
      <right style="thin">
        <color rgb="00D7E0E0"/>
      </right>
      <top style="thin">
        <color rgb="00D7E0E0"/>
      </top>
      <bottom/>
      <diagonal/>
    </border>
    <border>
      <left/>
      <right/>
      <top style="thin">
        <color rgb="00D7E0E0"/>
      </top>
      <bottom style="thin">
        <color rgb="00D7E0E0"/>
      </bottom>
      <diagonal/>
    </border>
    <border>
      <left/>
      <right style="thin">
        <color rgb="00D7E0E0"/>
      </right>
      <top style="thin">
        <color rgb="00D7E0E0"/>
      </top>
      <bottom style="thin">
        <color rgb="00D7E0E0"/>
      </bottom>
      <diagonal/>
    </border>
    <border>
      <top style="medium">
        <color rgb="00164E50"/>
      </top>
      <bottom style="thin">
        <color rgb="00D7E0E0"/>
      </bottom>
    </border>
  </borders>
  <cellStyleXfs count="1">
    <xf numFmtId="0" fontId="0" fillId="0" borderId="0"/>
  </cellStyleXfs>
  <cellXfs count="48">
    <xf numFmtId="0" fontId="0" fillId="0" borderId="0" pivotButton="0" quotePrefix="0" xfId="0"/>
    <xf numFmtId="0" fontId="6" fillId="0" borderId="0" pivotButton="0" quotePrefix="0" xfId="0"/>
    <xf numFmtId="0" fontId="7" fillId="0" borderId="0" applyAlignment="1" pivotButton="0" quotePrefix="0" xfId="0">
      <alignment horizontal="right"/>
    </xf>
    <xf numFmtId="0" fontId="8" fillId="3" borderId="2" pivotButton="0" quotePrefix="0" xfId="0"/>
    <xf numFmtId="0" fontId="0" fillId="3" borderId="2" pivotButton="0" quotePrefix="0" xfId="0"/>
    <xf numFmtId="0" fontId="0" fillId="4" borderId="3" pivotButton="0" quotePrefix="0" xfId="0"/>
    <xf numFmtId="0" fontId="0" fillId="0" borderId="6" pivotButton="0" quotePrefix="0" xfId="0"/>
    <xf numFmtId="0" fontId="0" fillId="0" borderId="7" pivotButton="0" quotePrefix="0" xfId="0"/>
    <xf numFmtId="0" fontId="0" fillId="4" borderId="3" applyAlignment="1" pivotButton="0" quotePrefix="0" xfId="0">
      <alignment horizontal="right"/>
    </xf>
    <xf numFmtId="0" fontId="9" fillId="0" borderId="0" pivotButton="0" quotePrefix="0" xfId="0"/>
    <xf numFmtId="167" fontId="0" fillId="4" borderId="3" applyAlignment="1" pivotButton="0" quotePrefix="0" xfId="0">
      <alignment horizontal="right"/>
    </xf>
    <xf numFmtId="2" fontId="0" fillId="4" borderId="3" applyAlignment="1" pivotButton="0" quotePrefix="0" xfId="0">
      <alignment horizontal="right"/>
    </xf>
    <xf numFmtId="168" fontId="0" fillId="4" borderId="3" applyAlignment="1" pivotButton="0" quotePrefix="0" xfId="0">
      <alignment horizontal="right"/>
    </xf>
    <xf numFmtId="1" fontId="0" fillId="4" borderId="3" applyAlignment="1" pivotButton="0" quotePrefix="0" xfId="0">
      <alignment horizontal="right"/>
    </xf>
    <xf numFmtId="164" fontId="0" fillId="4" borderId="3" applyAlignment="1" pivotButton="0" quotePrefix="0" xfId="0">
      <alignment horizontal="right"/>
    </xf>
    <xf numFmtId="0" fontId="0" fillId="0" borderId="1" pivotButton="0" quotePrefix="0" xfId="0"/>
    <xf numFmtId="167" fontId="0" fillId="0" borderId="1" pivotButton="0" quotePrefix="0" xfId="0"/>
    <xf numFmtId="0" fontId="4" fillId="2" borderId="1" pivotButton="0" quotePrefix="0" xfId="0"/>
    <xf numFmtId="0" fontId="0" fillId="2" borderId="1" pivotButton="0" quotePrefix="0" xfId="0"/>
    <xf numFmtId="167" fontId="4" fillId="2" borderId="1" pivotButton="0" quotePrefix="0" xfId="0"/>
    <xf numFmtId="0" fontId="10" fillId="0" borderId="0" pivotButton="0" quotePrefix="0" xfId="0"/>
    <xf numFmtId="167" fontId="10" fillId="0" borderId="0" pivotButton="0" quotePrefix="0" xfId="0"/>
    <xf numFmtId="166" fontId="10" fillId="0" borderId="0" pivotButton="0" quotePrefix="0" xfId="0"/>
    <xf numFmtId="168" fontId="0" fillId="0" borderId="1" pivotButton="0" quotePrefix="0" xfId="0"/>
    <xf numFmtId="164" fontId="0" fillId="0" borderId="1" pivotButton="0" quotePrefix="0" xfId="0"/>
    <xf numFmtId="0" fontId="4" fillId="0" borderId="8" pivotButton="0" quotePrefix="0" xfId="0"/>
    <xf numFmtId="0" fontId="0" fillId="0" borderId="8" pivotButton="0" quotePrefix="0" xfId="0"/>
    <xf numFmtId="167" fontId="4" fillId="0" borderId="8" pivotButton="0" quotePrefix="0" xfId="0"/>
    <xf numFmtId="0" fontId="11" fillId="0" borderId="8" pivotButton="0" quotePrefix="0" xfId="0"/>
    <xf numFmtId="167" fontId="11" fillId="0" borderId="8" pivotButton="0" quotePrefix="0" xfId="0"/>
    <xf numFmtId="0" fontId="5" fillId="0" borderId="0" applyAlignment="1" pivotButton="0" quotePrefix="0" xfId="0">
      <alignment vertical="top" wrapText="1"/>
    </xf>
    <xf numFmtId="0" fontId="12" fillId="0" borderId="0" pivotButton="0" quotePrefix="0" xfId="0"/>
    <xf numFmtId="0" fontId="2" fillId="0" borderId="0" pivotButton="0" quotePrefix="0" xfId="0"/>
    <xf numFmtId="0" fontId="4" fillId="0" borderId="0" pivotButton="0" quotePrefix="0" xfId="0"/>
    <xf numFmtId="167" fontId="4" fillId="0" borderId="0" pivotButton="0" quotePrefix="0" xfId="0"/>
    <xf numFmtId="164" fontId="0" fillId="0" borderId="1" applyAlignment="1" pivotButton="0" quotePrefix="0" xfId="0">
      <alignment horizontal="right"/>
    </xf>
    <xf numFmtId="164" fontId="0" fillId="0" borderId="8" applyAlignment="1" pivotButton="0" quotePrefix="0" xfId="0">
      <alignment horizontal="right"/>
    </xf>
    <xf numFmtId="0" fontId="11" fillId="2" borderId="1" pivotButton="0" quotePrefix="0" xfId="0"/>
    <xf numFmtId="164" fontId="0" fillId="2" borderId="1" applyAlignment="1" pivotButton="0" quotePrefix="0" xfId="0">
      <alignment horizontal="right"/>
    </xf>
    <xf numFmtId="167" fontId="11" fillId="2" borderId="1" pivotButton="0" quotePrefix="0" xfId="0"/>
    <xf numFmtId="0" fontId="1" fillId="0" borderId="0" pivotButton="0" quotePrefix="0" xfId="0"/>
    <xf numFmtId="0" fontId="3" fillId="0" borderId="0" pivotButton="0" quotePrefix="0" xfId="0"/>
    <xf numFmtId="164" fontId="4" fillId="0" borderId="1" pivotButton="0" quotePrefix="0" xfId="0"/>
    <xf numFmtId="0" fontId="5" fillId="0" borderId="1" pivotButton="0" quotePrefix="0" xfId="0"/>
    <xf numFmtId="165" fontId="4" fillId="0" borderId="1" pivotButton="0" quotePrefix="0" xfId="0"/>
    <xf numFmtId="166" fontId="0" fillId="0" borderId="0" pivotButton="0" quotePrefix="0" xfId="0"/>
    <xf numFmtId="0" fontId="5" fillId="0" borderId="0" pivotButton="0" quotePrefix="0" xfId="0"/>
    <xf numFmtId="0" fontId="4"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E58"/>
  <sheetViews>
    <sheetView showGridLines="0" workbookViewId="0">
      <pane ySplit="1" topLeftCell="A2" activePane="bottomLeft" state="frozen"/>
      <selection pane="bottomLeft" activeCell="A1" sqref="A1"/>
    </sheetView>
  </sheetViews>
  <sheetFormatPr baseColWidth="8" defaultRowHeight="15"/>
  <cols>
    <col width="2" customWidth="1" min="1" max="1"/>
    <col width="46" customWidth="1" min="2" max="2"/>
    <col width="16" customWidth="1" min="3" max="3"/>
    <col width="12" customWidth="1" min="4" max="4"/>
    <col width="16" customWidth="1" min="5" max="5"/>
    <col width="2" customWidth="1" min="6" max="6"/>
  </cols>
  <sheetData>
    <row r="1">
      <c r="B1" s="1" t="inlineStr">
        <is>
          <t>Lohnabrechnung</t>
        </is>
      </c>
      <c r="E1" s="2">
        <f>C13</f>
        <v/>
      </c>
    </row>
    <row r="3">
      <c r="B3" s="3" t="inlineStr">
        <is>
          <t>Arbeitgeber und Arbeitnehmende</t>
        </is>
      </c>
      <c r="C3" s="4" t="n"/>
      <c r="D3" s="4" t="n"/>
      <c r="E3" s="4" t="n"/>
    </row>
    <row r="4">
      <c r="B4" t="inlineStr">
        <is>
          <t>Arbeitgeber, Firma und Adresse</t>
        </is>
      </c>
      <c r="C4" s="5" t="inlineStr">
        <is>
          <t>Muster AG, Musterstrasse 1, 6300 Zug</t>
        </is>
      </c>
      <c r="D4" s="6" t="n"/>
      <c r="E4" s="7" t="n"/>
    </row>
    <row r="5">
      <c r="B5" t="inlineStr">
        <is>
          <t>Arbeitnehmende Person, Name und Adresse</t>
        </is>
      </c>
      <c r="C5" s="5" t="inlineStr">
        <is>
          <t>Vorname Name, Musterweg 2, 8000 Zuerich</t>
        </is>
      </c>
      <c r="D5" s="6" t="n"/>
      <c r="E5" s="7" t="n"/>
    </row>
    <row r="6">
      <c r="B6" t="inlineStr">
        <is>
          <t>AHV-Nummer</t>
        </is>
      </c>
      <c r="C6" s="5" t="inlineStr">
        <is>
          <t>756.0000.0000.00</t>
        </is>
      </c>
      <c r="D6" s="6" t="n"/>
      <c r="E6" s="7" t="n"/>
    </row>
    <row r="7">
      <c r="B7" t="inlineStr">
        <is>
          <t>Personalnummer</t>
        </is>
      </c>
      <c r="C7" s="5" t="inlineStr">
        <is>
          <t>1001</t>
        </is>
      </c>
      <c r="D7" s="6" t="n"/>
      <c r="E7" s="7" t="n"/>
    </row>
    <row r="10">
      <c r="B10" s="3" t="inlineStr">
        <is>
          <t>Eingaben</t>
        </is>
      </c>
      <c r="C10" s="4" t="n"/>
      <c r="D10" s="4" t="n"/>
      <c r="E10" s="4" t="n"/>
    </row>
    <row r="11">
      <c r="B11" t="inlineStr">
        <is>
          <t>Lohnart</t>
        </is>
      </c>
      <c r="C11" s="8" t="inlineStr">
        <is>
          <t>Monatslohn</t>
        </is>
      </c>
      <c r="D11" s="9" t="inlineStr">
        <is>
          <t>Auswahl: Monatslohn oder Stundenlohn</t>
        </is>
      </c>
    </row>
    <row r="12">
      <c r="B12" t="inlineStr">
        <is>
          <t>Kanton der Ausgleichskasse</t>
        </is>
      </c>
      <c r="C12" s="8" t="inlineStr">
        <is>
          <t>Zuerich</t>
        </is>
      </c>
      <c r="D12" s="9" t="inlineStr">
        <is>
          <t>bestimmt den FAK-Satz</t>
        </is>
      </c>
    </row>
    <row r="13">
      <c r="B13" t="inlineStr">
        <is>
          <t>Abrechnungsperiode</t>
        </is>
      </c>
      <c r="C13" s="8" t="inlineStr">
        <is>
          <t>Januar 2026</t>
        </is>
      </c>
    </row>
    <row r="14">
      <c r="B14" t="inlineStr">
        <is>
          <t>Monatslohn brutto</t>
        </is>
      </c>
      <c r="C14" s="10" t="n">
        <v>6140</v>
      </c>
      <c r="D14" s="9" t="inlineStr">
        <is>
          <t>nur bei Monatslohn</t>
        </is>
      </c>
    </row>
    <row r="15">
      <c r="B15" t="inlineStr">
        <is>
          <t>Stundensatz</t>
        </is>
      </c>
      <c r="C15" s="10" t="n">
        <v>0</v>
      </c>
      <c r="D15" s="9" t="inlineStr">
        <is>
          <t>nur bei Stundenlohn</t>
        </is>
      </c>
    </row>
    <row r="16">
      <c r="B16" t="inlineStr">
        <is>
          <t>Stunden im Monat</t>
        </is>
      </c>
      <c r="C16" s="11" t="n">
        <v>0</v>
      </c>
      <c r="D16" s="9" t="inlineStr">
        <is>
          <t>nur bei Stundenlohn</t>
        </is>
      </c>
    </row>
    <row r="17">
      <c r="B17" t="inlineStr">
        <is>
          <t>Ferienentschaedigung</t>
        </is>
      </c>
      <c r="C17" s="12" t="n">
        <v>0.0833</v>
      </c>
      <c r="D17" s="9" t="inlineStr">
        <is>
          <t>8,33 % bei 4 Wochen, 10,64 % bei 5 Wochen. Nur bei Stundenlohn</t>
        </is>
      </c>
    </row>
    <row r="18">
      <c r="B18" t="inlineStr">
        <is>
          <t>13. Monatslohn vereinbart</t>
        </is>
      </c>
      <c r="C18" s="8" t="inlineStr">
        <is>
          <t>nein</t>
        </is>
      </c>
      <c r="D18" s="9" t="inlineStr">
        <is>
          <t>ja erhoeht den Jahreslohn fuer das BVG</t>
        </is>
      </c>
    </row>
    <row r="19">
      <c r="B19" t="inlineStr">
        <is>
          <t>Alter</t>
        </is>
      </c>
      <c r="C19" s="13" t="n">
        <v>42</v>
      </c>
      <c r="D19" s="9" t="inlineStr">
        <is>
          <t>bestimmt die Altersgutschrift im BVG</t>
        </is>
      </c>
    </row>
    <row r="20">
      <c r="B20" t="inlineStr">
        <is>
          <t>Geschaeftsfahrzeug, Kaufpreis exkl. MWST</t>
        </is>
      </c>
      <c r="C20" s="10" t="n">
        <v>40000</v>
      </c>
      <c r="D20" s="9" t="inlineStr">
        <is>
          <t>0 eintragen, wenn kein Fahrzeug</t>
        </is>
      </c>
    </row>
    <row r="21">
      <c r="B21" t="inlineStr">
        <is>
          <t>Kinder- und Ausbildungszulagen</t>
        </is>
      </c>
      <c r="C21" s="10" t="n">
        <v>215</v>
      </c>
      <c r="D21" s="9" t="inlineStr">
        <is>
          <t>nicht AHV-pflichtig, aber UVG- und quellensteuerpflichtig</t>
        </is>
      </c>
    </row>
    <row r="22">
      <c r="B22" t="inlineStr">
        <is>
          <t>Weitere AHV-pflichtige Zulagen</t>
        </is>
      </c>
      <c r="C22" s="10" t="n">
        <v>0</v>
      </c>
      <c r="D22" s="9" t="inlineStr">
        <is>
          <t>Praemien, Provisionen, Schichtzulagen</t>
        </is>
      </c>
    </row>
    <row r="23">
      <c r="B23" t="inlineStr">
        <is>
          <t>Effektiver Spesenersatz</t>
        </is>
      </c>
      <c r="C23" s="10" t="n">
        <v>0</v>
      </c>
      <c r="D23" s="9" t="inlineStr">
        <is>
          <t>beitragsfrei, wird nur ausbezahlt</t>
        </is>
      </c>
    </row>
    <row r="24">
      <c r="B24" t="inlineStr">
        <is>
          <t>NBU-Praemie Arbeitnehmer</t>
        </is>
      </c>
      <c r="C24" s="14" t="n">
        <v>0.012</v>
      </c>
      <c r="D24" s="9" t="inlineStr">
        <is>
          <t>nach Police</t>
        </is>
      </c>
    </row>
    <row r="25">
      <c r="B25" t="inlineStr">
        <is>
          <t>BU-Praemie Arbeitgeber</t>
        </is>
      </c>
      <c r="C25" s="14" t="n">
        <v>0.008</v>
      </c>
      <c r="D25" s="9" t="inlineStr">
        <is>
          <t>nach Police</t>
        </is>
      </c>
    </row>
    <row r="26">
      <c r="B26" t="inlineStr">
        <is>
          <t>Krankentaggeld, Anteil je Seite</t>
        </is>
      </c>
      <c r="C26" s="14" t="n">
        <v>0.005</v>
      </c>
      <c r="D26" s="9" t="inlineStr">
        <is>
          <t>nach Police, Basis AHV-pflichtiger Lohn</t>
        </is>
      </c>
    </row>
    <row r="27">
      <c r="B27" t="inlineStr">
        <is>
          <t>Quellensteuersatz</t>
        </is>
      </c>
      <c r="C27" s="14" t="n">
        <v>0.0587</v>
      </c>
      <c r="D27" s="9" t="inlineStr">
        <is>
          <t>0 wenn nicht quellensteuerpflichtig, Satz aus dem kantonalen Tarif</t>
        </is>
      </c>
    </row>
    <row r="28">
      <c r="B28" t="inlineStr">
        <is>
          <t>BVG Arbeitnehmeranteil, eigener Betrag</t>
        </is>
      </c>
      <c r="C28" s="10" t="n">
        <v>0</v>
      </c>
      <c r="D28" s="9" t="inlineStr">
        <is>
          <t>0 = gesetzliches Minimum rechnen</t>
        </is>
      </c>
    </row>
    <row r="30">
      <c r="B30" s="3" t="inlineStr">
        <is>
          <t>Abrechnung</t>
        </is>
      </c>
      <c r="C30" s="4" t="n"/>
      <c r="D30" s="4" t="n"/>
      <c r="E30" s="4" t="n"/>
    </row>
    <row r="31">
      <c r="B31" s="15" t="inlineStr">
        <is>
          <t>Grundlohn</t>
        </is>
      </c>
      <c r="C31" s="15" t="n"/>
      <c r="D31" s="15" t="n"/>
      <c r="E31" s="16">
        <f>IF(C11="Stundenlohn",ROUND(C15*C16*(1+C17),2),C14)</f>
        <v/>
      </c>
    </row>
    <row r="32">
      <c r="B32" s="15" t="inlineStr">
        <is>
          <t>Privatanteil Geschaeftsfahrzeug</t>
        </is>
      </c>
      <c r="C32" s="15" t="n"/>
      <c r="D32" s="15" t="n"/>
      <c r="E32" s="16">
        <f>IF(C20&lt;=0,0,IF(C20&lt;Parameter!$B$29,MAX(Parameter!$B$28,ROUND(C20*Parameter!$B$27,2)),ROUND(C20*Parameter!$B$27,2)))</f>
        <v/>
      </c>
    </row>
    <row r="33">
      <c r="B33" s="15" t="inlineStr">
        <is>
          <t>Weitere Zulagen</t>
        </is>
      </c>
      <c r="C33" s="15" t="n"/>
      <c r="D33" s="15" t="n"/>
      <c r="E33" s="16">
        <f>C22</f>
        <v/>
      </c>
    </row>
    <row r="34">
      <c r="B34" s="17" t="inlineStr">
        <is>
          <t>Bruttolohn, AHV- und BVG-pflichtig</t>
        </is>
      </c>
      <c r="C34" s="18" t="n"/>
      <c r="D34" s="18" t="n"/>
      <c r="E34" s="19">
        <f>E31+E32+E33</f>
        <v/>
      </c>
    </row>
    <row r="35">
      <c r="B35" s="15" t="inlineStr">
        <is>
          <t>Kinder- und Ausbildungszulagen</t>
        </is>
      </c>
      <c r="C35" s="15" t="n"/>
      <c r="D35" s="15" t="n"/>
      <c r="E35" s="16">
        <f>C21</f>
        <v/>
      </c>
    </row>
    <row r="36">
      <c r="B36" s="17" t="inlineStr">
        <is>
          <t>Basis fuer UVG-Praemien und Quellensteuer</t>
        </is>
      </c>
      <c r="C36" s="18" t="n"/>
      <c r="D36" s="18" t="n"/>
      <c r="E36" s="19">
        <f>E34+E35</f>
        <v/>
      </c>
    </row>
    <row r="38">
      <c r="B38" s="20" t="inlineStr">
        <is>
          <t>Jahreslohn fuer das BVG</t>
        </is>
      </c>
      <c r="E38" s="21">
        <f>ROUND(E31*IF(C18="ja",13,12)+(E32+E33)*12,2)</f>
        <v/>
      </c>
    </row>
    <row r="39">
      <c r="B39" s="20" t="inlineStr">
        <is>
          <t>Koordinierter Lohn</t>
        </is>
      </c>
      <c r="E39" s="21">
        <f>IF(E38&lt;=Parameter!$B$13,0,MAX(Parameter!$B$17,MIN(Parameter!$B$16,E38-Parameter!$B$14)))</f>
        <v/>
      </c>
    </row>
    <row r="40">
      <c r="B40" s="20" t="inlineStr">
        <is>
          <t>Altersgutschrift nach Art. 16 BVG</t>
        </is>
      </c>
      <c r="E40" s="22">
        <f>IFERROR(LOOKUP(C19,Parameter!$A$21:$A$24,Parameter!$B$21:$B$24),0)</f>
        <v/>
      </c>
    </row>
    <row r="42">
      <c r="B42" s="15" t="inlineStr">
        <is>
          <t>AHV/IV/EO</t>
        </is>
      </c>
      <c r="C42" s="15" t="n"/>
      <c r="D42" s="23">
        <f>Parameter!B5</f>
        <v/>
      </c>
      <c r="E42" s="16">
        <f>-ROUND(E34*Parameter!$B$5,2)</f>
        <v/>
      </c>
    </row>
    <row r="43">
      <c r="B43" s="15" t="inlineStr">
        <is>
          <t>ALV</t>
        </is>
      </c>
      <c r="C43" s="15" t="n"/>
      <c r="D43" s="23">
        <f>Parameter!B7</f>
        <v/>
      </c>
      <c r="E43" s="16">
        <f>-ROUND(MIN(E34,Parameter!$B$9)*Parameter!$B$7,2)</f>
        <v/>
      </c>
    </row>
    <row r="44">
      <c r="B44" s="15" t="inlineStr">
        <is>
          <t>BVG Arbeitnehmeranteil</t>
        </is>
      </c>
      <c r="C44" s="15" t="n"/>
      <c r="D44" s="15" t="n"/>
      <c r="E44" s="16">
        <f>IF(C28&gt;0,-C28,-ROUND(E39*E40/2/12,2))</f>
        <v/>
      </c>
    </row>
    <row r="45">
      <c r="B45" s="15" t="inlineStr">
        <is>
          <t>Nichtberufsunfall NBU</t>
        </is>
      </c>
      <c r="C45" s="15" t="n"/>
      <c r="D45" s="24">
        <f>C24</f>
        <v/>
      </c>
      <c r="E45" s="16">
        <f>-ROUND(MIN(E36,Parameter!$B$10)*C24,2)</f>
        <v/>
      </c>
    </row>
    <row r="46">
      <c r="B46" s="15" t="inlineStr">
        <is>
          <t>Krankentaggeld</t>
        </is>
      </c>
      <c r="C46" s="15" t="n"/>
      <c r="D46" s="24">
        <f>C26</f>
        <v/>
      </c>
      <c r="E46" s="16">
        <f>-ROUND(E34*C26,2)</f>
        <v/>
      </c>
    </row>
    <row r="47">
      <c r="B47" s="15" t="inlineStr">
        <is>
          <t>FAK Arbeitnehmeranteil</t>
        </is>
      </c>
      <c r="C47" s="15" t="n"/>
      <c r="D47" s="15" t="n"/>
      <c r="E47" s="16">
        <f>-ROUND(E34*IFERROR(VLOOKUP(C12,Parameter!$A$35:$C$60,3,FALSE),0),2)</f>
        <v/>
      </c>
    </row>
    <row r="48">
      <c r="B48" s="15" t="inlineStr">
        <is>
          <t>Quellensteuer</t>
        </is>
      </c>
      <c r="C48" s="15" t="n"/>
      <c r="D48" s="24">
        <f>C27</f>
        <v/>
      </c>
      <c r="E48" s="16">
        <f>-ROUND(E36*C27,2)</f>
        <v/>
      </c>
    </row>
    <row r="49">
      <c r="B49" s="25" t="inlineStr">
        <is>
          <t>Total Abzuege</t>
        </is>
      </c>
      <c r="C49" s="26" t="n"/>
      <c r="D49" s="26" t="n"/>
      <c r="E49" s="27">
        <f>SUM(E42:E48)</f>
        <v/>
      </c>
    </row>
    <row r="50">
      <c r="B50" s="17" t="inlineStr">
        <is>
          <t>Nettolohn</t>
        </is>
      </c>
      <c r="C50" s="18" t="n"/>
      <c r="D50" s="18" t="n"/>
      <c r="E50" s="19">
        <f>E36+E49</f>
        <v/>
      </c>
    </row>
    <row r="51">
      <c r="B51" s="15" t="inlineStr">
        <is>
          <t>Privatanteil Geschaeftsfahrzeug, kein Geldfluss</t>
        </is>
      </c>
      <c r="C51" s="15" t="n"/>
      <c r="D51" s="15" t="n"/>
      <c r="E51" s="16">
        <f>-E32</f>
        <v/>
      </c>
    </row>
    <row r="52">
      <c r="B52" s="15" t="inlineStr">
        <is>
          <t>Spesenersatz, beitragsfrei</t>
        </is>
      </c>
      <c r="C52" s="15" t="n"/>
      <c r="D52" s="15" t="n"/>
      <c r="E52" s="16">
        <f>C23</f>
        <v/>
      </c>
    </row>
    <row r="53">
      <c r="B53" s="28" t="inlineStr">
        <is>
          <t>Auszahlungsbetrag</t>
        </is>
      </c>
      <c r="C53" s="26" t="n"/>
      <c r="D53" s="26" t="n"/>
      <c r="E53" s="29">
        <f>E50+E51+E52</f>
        <v/>
      </c>
    </row>
    <row r="55">
      <c r="B55" s="30" t="inlineStr">
        <is>
          <t>Hinweise: Der BVG-Abzug ist das gesetzliche Minimum nach Art. 16 BVG. Risiko- und Verwaltungskosten Ihrer Pensionskasse kommen dazu, deshalb kann der eigene Betrag in Zeile 28 eingetragen werden. Die Kinderzulage erhoeht die Basis fuer UVG und Quellensteuer, nicht aber fuer AHV, ALV und BVG. Bei Stundenlohn muss die Ferienentschaedigung auf jeder Abrechnung sichtbar sein (BGE 129 III 493).</t>
        </is>
      </c>
    </row>
    <row r="56"/>
    <row r="57"/>
    <row r="58"/>
  </sheetData>
  <mergeCells count="22">
    <mergeCell ref="D20:E20"/>
    <mergeCell ref="D19:E19"/>
    <mergeCell ref="D22:E22"/>
    <mergeCell ref="D21:E21"/>
    <mergeCell ref="D11:E11"/>
    <mergeCell ref="D27:E27"/>
    <mergeCell ref="C7:E7"/>
    <mergeCell ref="D17:E17"/>
    <mergeCell ref="D16:E16"/>
    <mergeCell ref="D28:E28"/>
    <mergeCell ref="D18:E18"/>
    <mergeCell ref="D12:E12"/>
    <mergeCell ref="C6:E6"/>
    <mergeCell ref="D25:E25"/>
    <mergeCell ref="D24:E24"/>
    <mergeCell ref="C5:E5"/>
    <mergeCell ref="D15:E15"/>
    <mergeCell ref="B55:E58"/>
    <mergeCell ref="D23:E23"/>
    <mergeCell ref="C4:E4"/>
    <mergeCell ref="D14:E14"/>
    <mergeCell ref="D26:E26"/>
  </mergeCells>
  <dataValidations count="3">
    <dataValidation sqref="C11" showDropDown="0" showInputMessage="0" showErrorMessage="0" allowBlank="0" type="list">
      <formula1>"Monatslohn,Stundenlohn"</formula1>
    </dataValidation>
    <dataValidation sqref="C18" showDropDown="0" showInputMessage="0" showErrorMessage="0" allowBlank="0" type="list">
      <formula1>"ja,nein"</formula1>
    </dataValidation>
    <dataValidation sqref="C12" showDropDown="0" showInputMessage="0" showErrorMessage="0" allowBlank="0" type="list">
      <formula1>Parameter!$A$35:$A$60</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B1:D19"/>
  <sheetViews>
    <sheetView showGridLines="0" workbookViewId="0">
      <pane ySplit="1" topLeftCell="A2" activePane="bottomLeft" state="frozen"/>
      <selection pane="bottomLeft" activeCell="A1" sqref="A1"/>
    </sheetView>
  </sheetViews>
  <sheetFormatPr baseColWidth="8" defaultRowHeight="15"/>
  <cols>
    <col width="2" customWidth="1" min="1" max="1"/>
    <col width="46" customWidth="1" min="2" max="2"/>
    <col width="14" customWidth="1" min="3" max="3"/>
    <col width="16" customWidth="1" min="4" max="4"/>
  </cols>
  <sheetData>
    <row r="1">
      <c r="B1" s="31" t="inlineStr">
        <is>
          <t>Was der Lohn die Firma kostet</t>
        </is>
      </c>
    </row>
    <row r="2">
      <c r="B2" s="32" t="inlineStr">
        <is>
          <t>Rechnet mit den Eingaben auf dem Blatt Lohnabrechnung.</t>
        </is>
      </c>
    </row>
    <row r="4">
      <c r="B4" s="33" t="inlineStr">
        <is>
          <t>Bruttolohn, AHV-pflichtig</t>
        </is>
      </c>
      <c r="D4" s="34">
        <f>Lohnabrechnung!E34</f>
        <v/>
      </c>
    </row>
    <row r="6">
      <c r="B6" s="15" t="inlineStr">
        <is>
          <t>AHV/IV/EO Arbeitgeberanteil</t>
        </is>
      </c>
      <c r="C6" s="35">
        <f>Parameter!B6</f>
        <v/>
      </c>
      <c r="D6" s="16">
        <f>ROUND(D4*C6,2)</f>
        <v/>
      </c>
    </row>
    <row r="7">
      <c r="B7" s="15" t="inlineStr">
        <is>
          <t>ALV Arbeitgeberanteil</t>
        </is>
      </c>
      <c r="C7" s="35">
        <f>Parameter!B8</f>
        <v/>
      </c>
      <c r="D7" s="16">
        <f>ROUND(MIN($D$4,Parameter!$B$9)*C7,2)</f>
        <v/>
      </c>
    </row>
    <row r="8">
      <c r="B8" s="15">
        <f>CONCATENATE("Familienzulagen FAK, ",Lohnabrechnung!C12)</f>
        <v/>
      </c>
      <c r="C8" s="35">
        <f>IFERROR(VLOOKUP(Lohnabrechnung!C12,Parameter!$A$35:$C$60,2,FALSE),0)</f>
        <v/>
      </c>
      <c r="D8" s="16">
        <f>ROUND($D$4*C8,2)</f>
        <v/>
      </c>
    </row>
    <row r="9">
      <c r="B9" s="15" t="inlineStr">
        <is>
          <t>BVG, mindestens gleich hoch wie der Arbeitnehmeranteil</t>
        </is>
      </c>
      <c r="C9" s="35" t="inlineStr"/>
      <c r="D9" s="16">
        <f>-Lohnabrechnung!E44</f>
        <v/>
      </c>
    </row>
    <row r="10">
      <c r="B10" s="15" t="inlineStr">
        <is>
          <t>Berufsunfallversicherung BU</t>
        </is>
      </c>
      <c r="C10" s="35">
        <f>Lohnabrechnung!C25</f>
        <v/>
      </c>
      <c r="D10" s="16">
        <f>ROUND(MIN(Lohnabrechnung!E36,Parameter!$B$10)*C10,2)</f>
        <v/>
      </c>
    </row>
    <row r="11">
      <c r="B11" s="15" t="inlineStr">
        <is>
          <t>Krankentaggeld, Arbeitgeberanteil</t>
        </is>
      </c>
      <c r="C11" s="35">
        <f>Lohnabrechnung!C26</f>
        <v/>
      </c>
      <c r="D11" s="16">
        <f>ROUND($D$4*C11,2)</f>
        <v/>
      </c>
    </row>
    <row r="12">
      <c r="B12" s="15" t="inlineStr">
        <is>
          <t>Verwaltungskostenbeitrag der Ausgleichskasse</t>
        </is>
      </c>
      <c r="C12" s="35" t="n">
        <v>0</v>
      </c>
      <c r="D12" s="16">
        <f>ROUND($D$4*C12,2)</f>
        <v/>
      </c>
    </row>
    <row r="13">
      <c r="B13" s="25" t="inlineStr">
        <is>
          <t>Total Nebenkosten</t>
        </is>
      </c>
      <c r="C13" s="36">
        <f>IFERROR(D13/$D$4,0)</f>
        <v/>
      </c>
      <c r="D13" s="27">
        <f>SUM(D6:D12)</f>
        <v/>
      </c>
    </row>
    <row r="14">
      <c r="B14" s="37" t="inlineStr">
        <is>
          <t>Bruttolohn plus Nebenkosten</t>
        </is>
      </c>
      <c r="C14" s="38">
        <f>IFERROR(D14/$D$4,0)</f>
        <v/>
      </c>
      <c r="D14" s="39">
        <f>D4+D13</f>
        <v/>
      </c>
    </row>
    <row r="16">
      <c r="B16" s="30" t="inlineStr">
        <is>
          <t>Der Verwaltungskostenbeitrag in Zeile 12 ist bewusst leer: er richtet sich nach dem Reglement Ihrer Ausgleichskasse und geht allein zulasten der Arbeitgebenden. Die Kinderzulage ist keine Arbeitgeberkosten, weil sie von der Familienausgleichskasse getragen und vom Arbeitgeber nur vorgeschossen wird. Als Faustregel liegen die Nebenkosten bei rund 12 bis 15 % des Bruttolohns.</t>
        </is>
      </c>
    </row>
    <row r="17"/>
    <row r="18"/>
    <row r="19"/>
  </sheetData>
  <mergeCells count="1">
    <mergeCell ref="B16:D19"/>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4"/>
  <sheetViews>
    <sheetView showGridLines="0" workbookViewId="0">
      <pane ySplit="1" topLeftCell="A2" activePane="bottomLeft" state="frozen"/>
      <selection pane="bottomLeft" activeCell="A1" sqref="A1"/>
    </sheetView>
  </sheetViews>
  <sheetFormatPr baseColWidth="8" defaultRowHeight="15"/>
  <cols>
    <col width="44" customWidth="1" min="1" max="1"/>
    <col width="14" customWidth="1" min="2" max="2"/>
    <col width="62" customWidth="1" min="3" max="3"/>
  </cols>
  <sheetData>
    <row r="1">
      <c r="A1" s="40" t="inlineStr">
        <is>
          <t>Parameter 2026 fuer die Lohnabrechnung</t>
        </is>
      </c>
    </row>
    <row r="2">
      <c r="A2" s="32" t="inlineStr">
        <is>
          <t>Aendert der Bund einen Wert, aendern Sie hier eine Zelle. Alle Formeln greifen darauf zu.</t>
        </is>
      </c>
    </row>
    <row r="4">
      <c r="A4" s="41" t="inlineStr">
        <is>
          <t>Sozialversicherungen</t>
        </is>
      </c>
    </row>
    <row r="5">
      <c r="A5" s="15" t="inlineStr">
        <is>
          <t>AHV/IV/EO Arbeitnehmeranteil</t>
        </is>
      </c>
      <c r="B5" s="42" t="n">
        <v>0.053</v>
      </c>
      <c r="C5" s="43" t="inlineStr">
        <is>
          <t>AHV/IV-Merkblatt 2.01, Stand 1. Januar 2026. Total 10,6 % (AHV 8,7 + IV 1,4 + EO 0,5)</t>
        </is>
      </c>
    </row>
    <row r="6">
      <c r="A6" s="15" t="inlineStr">
        <is>
          <t>AHV/IV/EO Arbeitgeberanteil</t>
        </is>
      </c>
      <c r="B6" s="42" t="n">
        <v>0.053</v>
      </c>
      <c r="C6" s="43" t="inlineStr">
        <is>
          <t>dito</t>
        </is>
      </c>
    </row>
    <row r="7">
      <c r="A7" s="15" t="inlineStr">
        <is>
          <t>ALV Arbeitnehmeranteil</t>
        </is>
      </c>
      <c r="B7" s="42" t="n">
        <v>0.011</v>
      </c>
      <c r="C7" s="43" t="inlineStr">
        <is>
          <t>AHV/IV-Merkblatt 2.08. Total 2,2 %</t>
        </is>
      </c>
    </row>
    <row r="8">
      <c r="A8" s="15" t="inlineStr">
        <is>
          <t>ALV Arbeitgeberanteil</t>
        </is>
      </c>
      <c r="B8" s="42" t="n">
        <v>0.011</v>
      </c>
      <c r="C8" s="43" t="inlineStr">
        <is>
          <t>dito</t>
        </is>
      </c>
    </row>
    <row r="9">
      <c r="A9" s="15" t="inlineStr">
        <is>
          <t>ALV Plafond pro Monat in CHF</t>
        </is>
      </c>
      <c r="B9" s="44" t="n">
        <v>12350</v>
      </c>
      <c r="C9" s="43" t="inlineStr">
        <is>
          <t>Merkblatt 2.08: Jahresplafond 148 200, monatlich ein Zwoelftel</t>
        </is>
      </c>
    </row>
    <row r="10">
      <c r="A10" s="15" t="inlineStr">
        <is>
          <t>UVG versicherter Verdienst, Plafond pro Monat</t>
        </is>
      </c>
      <c r="B10" s="44" t="n">
        <v>12350</v>
      </c>
      <c r="C10" s="43" t="inlineStr">
        <is>
          <t>Art. 22 Abs. 1 UVV: 148 200 im Jahr</t>
        </is>
      </c>
    </row>
    <row r="12">
      <c r="A12" s="41" t="inlineStr">
        <is>
          <t>Berufliche Vorsorge BVG</t>
        </is>
      </c>
    </row>
    <row r="13">
      <c r="A13" s="15" t="inlineStr">
        <is>
          <t>Eintrittsschwelle Jahreslohn</t>
        </is>
      </c>
      <c r="B13" s="44" t="n">
        <v>22680</v>
      </c>
      <c r="C13" s="43" t="inlineStr">
        <is>
          <t>Art. 2 und Art. 7 BVG</t>
        </is>
      </c>
    </row>
    <row r="14">
      <c r="A14" s="15" t="inlineStr">
        <is>
          <t>Koordinationsabzug</t>
        </is>
      </c>
      <c r="B14" s="44" t="n">
        <v>26460</v>
      </c>
      <c r="C14" s="43" t="inlineStr">
        <is>
          <t>Art. 8 Abs. 1 BVG</t>
        </is>
      </c>
    </row>
    <row r="15">
      <c r="A15" s="15" t="inlineStr">
        <is>
          <t>Obere Grenze des Jahreslohns</t>
        </is>
      </c>
      <c r="B15" s="44" t="n">
        <v>90720</v>
      </c>
      <c r="C15" s="43" t="inlineStr">
        <is>
          <t>Art. 8 Abs. 1 BVG</t>
        </is>
      </c>
    </row>
    <row r="16">
      <c r="A16" s="15" t="inlineStr">
        <is>
          <t>Maximaler koordinierter Lohn</t>
        </is>
      </c>
      <c r="B16" s="44">
        <f>B15-B14</f>
        <v/>
      </c>
      <c r="C16" s="43" t="inlineStr">
        <is>
          <t>obere Grenze minus Koordinationsabzug</t>
        </is>
      </c>
    </row>
    <row r="17">
      <c r="A17" s="15" t="inlineStr">
        <is>
          <t>Minimaler koordinierter Lohn</t>
        </is>
      </c>
      <c r="B17" s="44" t="n">
        <v>3780</v>
      </c>
      <c r="C17" s="43" t="inlineStr">
        <is>
          <t>Art. 8 Abs. 2 BVG: Aufrundung auf diesen Betrag</t>
        </is>
      </c>
    </row>
    <row r="19">
      <c r="A19" s="41" t="inlineStr">
        <is>
          <t>Altersgutschriften nach Art. 16 BVG</t>
        </is>
      </c>
    </row>
    <row r="20">
      <c r="A20" s="33" t="inlineStr">
        <is>
          <t>ab Altersjahr</t>
        </is>
      </c>
      <c r="B20" s="33" t="inlineStr">
        <is>
          <t>Ansatz</t>
        </is>
      </c>
    </row>
    <row r="21">
      <c r="A21" t="n">
        <v>25</v>
      </c>
      <c r="B21" s="45" t="n">
        <v>0.07000000000000001</v>
      </c>
      <c r="C21" s="46" t="inlineStr">
        <is>
          <t>Vor dem 1. Januar nach Vollendung des 24. Altersjahres keine Altersgutschrift, nur Risikoschutz.</t>
        </is>
      </c>
    </row>
    <row r="22">
      <c r="A22" t="n">
        <v>35</v>
      </c>
      <c r="B22" s="45" t="n">
        <v>0.1</v>
      </c>
    </row>
    <row r="23">
      <c r="A23" t="n">
        <v>45</v>
      </c>
      <c r="B23" s="45" t="n">
        <v>0.15</v>
      </c>
    </row>
    <row r="24">
      <c r="A24" t="n">
        <v>55</v>
      </c>
      <c r="B24" s="45" t="n">
        <v>0.18</v>
      </c>
    </row>
    <row r="26">
      <c r="A26" s="41" t="inlineStr">
        <is>
          <t>Geschaeftsfahrzeug und Zulagen</t>
        </is>
      </c>
    </row>
    <row r="27">
      <c r="A27" s="15" t="inlineStr">
        <is>
          <t>Privatanteil pro Monat, Anteil am Kaufpreis</t>
        </is>
      </c>
      <c r="B27" s="42" t="n">
        <v>0.008999999999999999</v>
      </c>
      <c r="C27" s="43" t="inlineStr">
        <is>
          <t>Wegleitung zum Lohnausweis, gueltig ab 1. Januar 2026, Rz 21</t>
        </is>
      </c>
    </row>
    <row r="28">
      <c r="A28" s="15" t="inlineStr">
        <is>
          <t>Privatanteil Mindestbetrag pro Monat</t>
        </is>
      </c>
      <c r="B28" s="44" t="n">
        <v>150</v>
      </c>
      <c r="C28" s="43" t="inlineStr">
        <is>
          <t>dito, gilt bei Kaufpreis unter 16 667</t>
        </is>
      </c>
    </row>
    <row r="29">
      <c r="A29" s="15" t="inlineStr">
        <is>
          <t>Kaufpreisgrenze fuer den Mindestbetrag</t>
        </is>
      </c>
      <c r="B29" s="44" t="n">
        <v>16667</v>
      </c>
      <c r="C29" s="43" t="inlineStr">
        <is>
          <t>dito</t>
        </is>
      </c>
    </row>
    <row r="30">
      <c r="A30" s="15" t="inlineStr">
        <is>
          <t>Kinderzulage, gesetzlicher Mindestansatz</t>
        </is>
      </c>
      <c r="B30" s="44" t="n">
        <v>215</v>
      </c>
      <c r="C30" s="43" t="inlineStr">
        <is>
          <t>AHV/IV-Merkblatt 6.08, seit 1. Januar 2025. Kantone duerfen hoeher gehen</t>
        </is>
      </c>
    </row>
    <row r="31">
      <c r="A31" s="15" t="inlineStr">
        <is>
          <t>Ausbildungszulage, gesetzlicher Mindestansatz</t>
        </is>
      </c>
      <c r="B31" s="44" t="n">
        <v>268</v>
      </c>
      <c r="C31" s="43" t="inlineStr">
        <is>
          <t>dito</t>
        </is>
      </c>
    </row>
    <row r="33">
      <c r="A33" s="41" t="inlineStr">
        <is>
          <t>Beitraege an die Familienausgleichskasse 2026</t>
        </is>
      </c>
    </row>
    <row r="34">
      <c r="A34" s="47" t="inlineStr">
        <is>
          <t>Kanton</t>
        </is>
      </c>
      <c r="B34" s="47" t="inlineStr">
        <is>
          <t>Arbeitgeber</t>
        </is>
      </c>
      <c r="C34" s="47" t="inlineStr">
        <is>
          <t>Arbeitnehmer</t>
        </is>
      </c>
    </row>
    <row r="35">
      <c r="A35" s="15" t="inlineStr">
        <is>
          <t>Aargau</t>
        </is>
      </c>
      <c r="B35" s="24" t="n">
        <v>0.0145</v>
      </c>
      <c r="C35" s="24" t="n">
        <v>0</v>
      </c>
    </row>
    <row r="36">
      <c r="A36" s="15" t="inlineStr">
        <is>
          <t>Appenzell AI</t>
        </is>
      </c>
      <c r="B36" s="24" t="n">
        <v>0.016</v>
      </c>
      <c r="C36" s="24" t="n">
        <v>0</v>
      </c>
    </row>
    <row r="37">
      <c r="A37" s="15" t="inlineStr">
        <is>
          <t>Appenzell AR</t>
        </is>
      </c>
      <c r="B37" s="24" t="n">
        <v>0.016</v>
      </c>
      <c r="C37" s="24" t="n">
        <v>0</v>
      </c>
    </row>
    <row r="38">
      <c r="A38" s="15" t="inlineStr">
        <is>
          <t>Basel-Landschaft</t>
        </is>
      </c>
      <c r="B38" s="24" t="n">
        <v>0.013</v>
      </c>
      <c r="C38" s="24" t="n">
        <v>0</v>
      </c>
    </row>
    <row r="39">
      <c r="A39" s="15" t="inlineStr">
        <is>
          <t>Basel-Stadt</t>
        </is>
      </c>
      <c r="B39" s="24" t="n">
        <v>0.0165</v>
      </c>
      <c r="C39" s="24" t="n">
        <v>0</v>
      </c>
    </row>
    <row r="40">
      <c r="A40" s="15" t="inlineStr">
        <is>
          <t>Bern</t>
        </is>
      </c>
      <c r="B40" s="24" t="n">
        <v>0.015</v>
      </c>
      <c r="C40" s="24" t="n">
        <v>0</v>
      </c>
    </row>
    <row r="41">
      <c r="A41" s="15" t="inlineStr">
        <is>
          <t>Freiburg</t>
        </is>
      </c>
      <c r="B41" s="24" t="n">
        <v>0.0227</v>
      </c>
      <c r="C41" s="24" t="n">
        <v>0</v>
      </c>
    </row>
    <row r="42">
      <c r="A42" s="15" t="inlineStr">
        <is>
          <t>Genf</t>
        </is>
      </c>
      <c r="B42" s="24" t="n">
        <v>0.0222</v>
      </c>
      <c r="C42" s="24" t="n">
        <v>0</v>
      </c>
    </row>
    <row r="43">
      <c r="A43" s="15" t="inlineStr">
        <is>
          <t>Glarus</t>
        </is>
      </c>
      <c r="B43" s="24" t="n">
        <v>0.014</v>
      </c>
      <c r="C43" s="24" t="n">
        <v>0</v>
      </c>
    </row>
    <row r="44">
      <c r="A44" s="15" t="inlineStr">
        <is>
          <t>Graubuenden</t>
        </is>
      </c>
      <c r="B44" s="24" t="n">
        <v>0.015</v>
      </c>
      <c r="C44" s="24" t="n">
        <v>0</v>
      </c>
    </row>
    <row r="45">
      <c r="A45" s="15" t="inlineStr">
        <is>
          <t>Jura</t>
        </is>
      </c>
      <c r="B45" s="24" t="n">
        <v>0.0275</v>
      </c>
      <c r="C45" s="24" t="n">
        <v>0</v>
      </c>
    </row>
    <row r="46">
      <c r="A46" s="15" t="inlineStr">
        <is>
          <t>Luzern</t>
        </is>
      </c>
      <c r="B46" s="24" t="n">
        <v>0.0135</v>
      </c>
      <c r="C46" s="24" t="n">
        <v>0</v>
      </c>
    </row>
    <row r="47">
      <c r="A47" s="15" t="inlineStr">
        <is>
          <t>Neuenburg</t>
        </is>
      </c>
      <c r="B47" s="24" t="n">
        <v>0.018</v>
      </c>
      <c r="C47" s="24" t="n">
        <v>0</v>
      </c>
    </row>
    <row r="48">
      <c r="A48" s="15" t="inlineStr">
        <is>
          <t>Nidwalden</t>
        </is>
      </c>
      <c r="B48" s="24" t="n">
        <v>0.015</v>
      </c>
      <c r="C48" s="24" t="n">
        <v>0</v>
      </c>
    </row>
    <row r="49">
      <c r="A49" s="15" t="inlineStr">
        <is>
          <t>Obwalden</t>
        </is>
      </c>
      <c r="B49" s="24" t="n">
        <v>0.014</v>
      </c>
      <c r="C49" s="24" t="n">
        <v>0</v>
      </c>
    </row>
    <row r="50">
      <c r="A50" s="15" t="inlineStr">
        <is>
          <t>Schaffhausen</t>
        </is>
      </c>
      <c r="B50" s="24" t="n">
        <v>0.013</v>
      </c>
      <c r="C50" s="24" t="n">
        <v>0</v>
      </c>
    </row>
    <row r="51">
      <c r="A51" s="15" t="inlineStr">
        <is>
          <t>Schwyz</t>
        </is>
      </c>
      <c r="B51" s="24" t="n">
        <v>0.013</v>
      </c>
      <c r="C51" s="24" t="n">
        <v>0</v>
      </c>
    </row>
    <row r="52">
      <c r="A52" s="15" t="inlineStr">
        <is>
          <t>Solothurn</t>
        </is>
      </c>
      <c r="B52" s="24" t="n">
        <v>0.0125</v>
      </c>
      <c r="C52" s="24" t="n">
        <v>0</v>
      </c>
    </row>
    <row r="53">
      <c r="A53" s="15" t="inlineStr">
        <is>
          <t>St. Gallen</t>
        </is>
      </c>
      <c r="B53" s="24" t="n">
        <v>0.018</v>
      </c>
      <c r="C53" s="24" t="n">
        <v>0</v>
      </c>
    </row>
    <row r="54">
      <c r="A54" s="15" t="inlineStr">
        <is>
          <t>Tessin</t>
        </is>
      </c>
      <c r="B54" s="24" t="n">
        <v>0.016</v>
      </c>
      <c r="C54" s="24" t="n">
        <v>0</v>
      </c>
    </row>
    <row r="55">
      <c r="A55" s="15" t="inlineStr">
        <is>
          <t>Thurgau</t>
        </is>
      </c>
      <c r="B55" s="24" t="n">
        <v>0.014</v>
      </c>
      <c r="C55" s="24" t="n">
        <v>0</v>
      </c>
    </row>
    <row r="56">
      <c r="A56" s="15" t="inlineStr">
        <is>
          <t>Uri</t>
        </is>
      </c>
      <c r="B56" s="24" t="n">
        <v>0.017</v>
      </c>
      <c r="C56" s="24" t="n">
        <v>0</v>
      </c>
    </row>
    <row r="57">
      <c r="A57" s="15" t="inlineStr">
        <is>
          <t>Waadt</t>
        </is>
      </c>
      <c r="B57" s="24" t="n">
        <v>0.0237</v>
      </c>
      <c r="C57" s="24" t="n">
        <v>0</v>
      </c>
    </row>
    <row r="58">
      <c r="A58" s="15" t="inlineStr">
        <is>
          <t>Wallis</t>
        </is>
      </c>
      <c r="B58" s="24" t="n">
        <v>0.025</v>
      </c>
      <c r="C58" s="24" t="n">
        <v>0.0013</v>
      </c>
    </row>
    <row r="59">
      <c r="A59" s="15" t="inlineStr">
        <is>
          <t>Zug</t>
        </is>
      </c>
      <c r="B59" s="24" t="n">
        <v>0.0135</v>
      </c>
      <c r="C59" s="24" t="n">
        <v>0</v>
      </c>
    </row>
    <row r="60">
      <c r="A60" s="15" t="inlineStr">
        <is>
          <t>Zuerich</t>
        </is>
      </c>
      <c r="B60" s="24" t="n">
        <v>0.01025</v>
      </c>
      <c r="C60" s="24" t="n">
        <v>0</v>
      </c>
    </row>
    <row r="62">
      <c r="A62" s="30" t="inlineStr">
        <is>
          <t>Saetze der kantonalen Ausgleichskassen aus der Berechnungsvorlage des SECO, Stand 22. Dezember 2025. Die Familienausgleichskasse ist frei waehlbar, Verbandskassen koennen abweichen. Den fuer Sie geltenden Satz bestaetigt Ihre Ausgleichskasse. Wallis ist der einzige Kanton mit einem Arbeitnehmeranteil; der Staatsrat hat ihn fuer 2026 am 16. Oktober 2025 auf 0,13 % festgesetzt.</t>
        </is>
      </c>
    </row>
    <row r="63"/>
    <row r="64"/>
  </sheetData>
  <mergeCells count="1">
    <mergeCell ref="A62:C6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2026-09-30T13:05:41Z</dcterms:created>
  <dcterms:modified xmlns:dcterms="http://purl.org/dc/terms/" xmlns:xsi="http://www.w3.org/2001/XMLSchema-instance" xsi:type="dcterms:W3CDTF">2026-09-30T13:05:41Z</dcterms:modified>
</cp:coreProperties>
</file>